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431" windowWidth="13305" windowHeight="11925" tabRatio="489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<sst xmlns="http://schemas.openxmlformats.org/spreadsheetml/2006/main" count="7864" uniqueCount="842">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</sst>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J22" sqref="J2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2019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507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55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814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815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tabSelected="1" zoomScale="77" zoomScaleNormal="77" zoomScalePageLayoutView="0" workbookViewId="0" topLeftCell="A1">
      <pane xSplit="5" ySplit="15" topLeftCell="F14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K171" sqref="K171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Ноябрь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13403.261</v>
      </c>
      <c r="G18" s="222">
        <f>SUM(G19,G20,G28,G32)</f>
        <v>11780.181</v>
      </c>
      <c r="H18" s="222">
        <f>SUM(H19,H20,H28,H32)</f>
        <v>0</v>
      </c>
      <c r="I18" s="222">
        <f>SUM(I19,I20,I28,I32)</f>
        <v>1623.08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8882.14</v>
      </c>
      <c r="G20" s="224">
        <f>SUM(G21:G27)</f>
        <v>7259.06</v>
      </c>
      <c r="H20" s="224">
        <f>SUM(H21:H27)</f>
        <v>0</v>
      </c>
      <c r="I20" s="224">
        <f>SUM(I21:I27)</f>
        <v>1623.08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7478.808</v>
      </c>
      <c r="G22" s="225">
        <v>7259.06</v>
      </c>
      <c r="H22" s="225"/>
      <c r="I22" s="225">
        <v>219.748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74.35</v>
      </c>
      <c r="G23" s="225"/>
      <c r="H23" s="225"/>
      <c r="I23" s="225">
        <v>74.35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842.068</v>
      </c>
      <c r="G24" s="225"/>
      <c r="H24" s="225"/>
      <c r="I24" s="225">
        <v>842.068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221.335</v>
      </c>
      <c r="G25" s="225"/>
      <c r="H25" s="225"/>
      <c r="I25" s="225">
        <v>221.335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265.579</v>
      </c>
      <c r="G26" s="225"/>
      <c r="H26" s="225"/>
      <c r="I26" s="225">
        <v>265.579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4521.121</v>
      </c>
      <c r="G28" s="224">
        <f>SUM(G29:G31)</f>
        <v>4521.121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4521.121</v>
      </c>
      <c r="G30" s="225">
        <v>4521.121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7907.3009999999995</v>
      </c>
      <c r="G33" s="132"/>
      <c r="H33" s="228">
        <f>H34</f>
        <v>0</v>
      </c>
      <c r="I33" s="228">
        <f>I34+I35</f>
        <v>5171.129</v>
      </c>
      <c r="J33" s="227">
        <f>J34+J35+J36</f>
        <v>2736.1719999999996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5171.129</v>
      </c>
      <c r="G34" s="132"/>
      <c r="H34" s="225"/>
      <c r="I34" s="225">
        <f>G18-G38-G65</f>
        <v>5171.129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2736.1719999999996</v>
      </c>
      <c r="G36" s="133"/>
      <c r="H36" s="133"/>
      <c r="I36" s="133"/>
      <c r="J36" s="229">
        <f>I34+I18-I38-I65</f>
        <v>2736.1719999999996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13059.237000000001</v>
      </c>
      <c r="G38" s="228">
        <f>SUM(G39,G45,G53,G56,G59)</f>
        <v>6371.1</v>
      </c>
      <c r="H38" s="228">
        <f>SUM(H39,H45,H53,H56,H59)</f>
        <v>0</v>
      </c>
      <c r="I38" s="228">
        <f>SUM(I39,I45,I53,I56,I59)</f>
        <v>3951.965</v>
      </c>
      <c r="J38" s="227">
        <f>SUM(J39,J45,J53,J56,J59)</f>
        <v>2736.172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9839.837</v>
      </c>
      <c r="G39" s="224">
        <f>SUM(G40:G44)</f>
        <v>4235.977</v>
      </c>
      <c r="H39" s="224">
        <f>SUM(H40:H44)</f>
        <v>0</v>
      </c>
      <c r="I39" s="224">
        <f>SUM(I40:I44)</f>
        <v>2867.688</v>
      </c>
      <c r="J39" s="227">
        <f>SUM(J40:J44)</f>
        <v>2736.172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9378.482</v>
      </c>
      <c r="G41" s="225">
        <v>4190.17</v>
      </c>
      <c r="H41" s="225"/>
      <c r="I41" s="225">
        <v>2578.545</v>
      </c>
      <c r="J41" s="226">
        <v>2609.767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415.548</v>
      </c>
      <c r="G42" s="225">
        <v>0</v>
      </c>
      <c r="H42" s="225"/>
      <c r="I42" s="225">
        <v>289.14300000000003</v>
      </c>
      <c r="J42" s="226">
        <v>126.405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45.807</v>
      </c>
      <c r="G43" s="225">
        <v>45.807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3219.4</v>
      </c>
      <c r="G45" s="224">
        <f>SUM(G46:G52)</f>
        <v>2135.123</v>
      </c>
      <c r="H45" s="224">
        <f>SUM(H46:H52)</f>
        <v>0</v>
      </c>
      <c r="I45" s="224">
        <f>SUM(I46:I52)</f>
        <v>1084.277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2394.771</v>
      </c>
      <c r="G47" s="225">
        <v>2135.123</v>
      </c>
      <c r="H47" s="225"/>
      <c r="I47" s="225">
        <v>259.648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20.991</v>
      </c>
      <c r="G48" s="225"/>
      <c r="H48" s="225"/>
      <c r="I48" s="225">
        <v>20.991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597.294</v>
      </c>
      <c r="G49" s="225"/>
      <c r="H49" s="225"/>
      <c r="I49" s="225">
        <v>597.294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87.784</v>
      </c>
      <c r="G50" s="225"/>
      <c r="H50" s="225"/>
      <c r="I50" s="225">
        <v>87.784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118.56</v>
      </c>
      <c r="G51" s="225"/>
      <c r="H51" s="225"/>
      <c r="I51" s="225">
        <v>118.56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7907.3009999999995</v>
      </c>
      <c r="G62" s="228">
        <f>SUM(G34:J34)</f>
        <v>5171.129</v>
      </c>
      <c r="H62" s="228">
        <f>SUM(G35:J35)</f>
        <v>0</v>
      </c>
      <c r="I62" s="228">
        <f>SUM(G36:J36)</f>
        <v>2736.1719999999996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344.024</v>
      </c>
      <c r="G65" s="228">
        <f>SUM(G66:G67)</f>
        <v>237.952</v>
      </c>
      <c r="H65" s="228">
        <f>SUM(H66:H67)</f>
        <v>0</v>
      </c>
      <c r="I65" s="228">
        <f>SUM(I66:I67)</f>
        <v>106.07199999999999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344.024</v>
      </c>
      <c r="G67" s="225">
        <v>237.952</v>
      </c>
      <c r="H67" s="225"/>
      <c r="I67" s="225">
        <v>106.07199999999999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-9.947598300641403E-14</v>
      </c>
      <c r="G71" s="231">
        <f>G18-G38-G62-G63-G65+G69-G70</f>
        <v>2.2737367544323206E-13</v>
      </c>
      <c r="H71" s="231">
        <f>H18+H33-H38-H62-H63-H65+H69-H70</f>
        <v>0</v>
      </c>
      <c r="I71" s="231">
        <f>I18+I33-I38-I62-I63-I65+I69-I70</f>
        <v>1.2789769243681803E-13</v>
      </c>
      <c r="J71" s="232">
        <f>J18+J33-J38-J63-J65+J69-J70</f>
        <v>-4.547473508864641E-13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22.338768333333334</v>
      </c>
      <c r="G73" s="222">
        <f>SUM(G74,G75,G83,G87)</f>
        <v>19.633635</v>
      </c>
      <c r="H73" s="222">
        <f>SUM(H74,H75,H83,H87)</f>
        <v>0</v>
      </c>
      <c r="I73" s="222">
        <f>SUM(I74,I75,I83,I87)</f>
        <v>2.7051333333333334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14.803566666666669</v>
      </c>
      <c r="G75" s="224">
        <f>SUM(G76:G82)</f>
        <v>12.098433333333334</v>
      </c>
      <c r="H75" s="224">
        <f>SUM(H76:H82)</f>
        <v>0</v>
      </c>
      <c r="I75" s="224">
        <f>SUM(I76:I82)</f>
        <v>2.7051333333333334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12.464680000000001</v>
      </c>
      <c r="G77" s="225">
        <f aca="true" t="shared" si="1" ref="G77:J81">G22/20/30</f>
        <v>12.098433333333334</v>
      </c>
      <c r="H77" s="225">
        <f t="shared" si="1"/>
        <v>0</v>
      </c>
      <c r="I77" s="225">
        <f t="shared" si="1"/>
        <v>0.36624666666666666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0.12391666666666666</v>
      </c>
      <c r="G78" s="225">
        <f t="shared" si="1"/>
        <v>0</v>
      </c>
      <c r="H78" s="225">
        <f t="shared" si="1"/>
        <v>0</v>
      </c>
      <c r="I78" s="225">
        <f t="shared" si="1"/>
        <v>0.12391666666666666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1.4034466666666667</v>
      </c>
      <c r="G79" s="225">
        <f t="shared" si="1"/>
        <v>0</v>
      </c>
      <c r="H79" s="225">
        <f t="shared" si="1"/>
        <v>0</v>
      </c>
      <c r="I79" s="225">
        <f t="shared" si="1"/>
        <v>1.4034466666666667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0.3688916666666667</v>
      </c>
      <c r="G80" s="225">
        <f t="shared" si="1"/>
        <v>0</v>
      </c>
      <c r="H80" s="225">
        <f t="shared" si="1"/>
        <v>0</v>
      </c>
      <c r="I80" s="225">
        <f t="shared" si="1"/>
        <v>0.3688916666666667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0.44263166666666665</v>
      </c>
      <c r="G81" s="225">
        <f t="shared" si="1"/>
        <v>0</v>
      </c>
      <c r="H81" s="225">
        <f t="shared" si="1"/>
        <v>0</v>
      </c>
      <c r="I81" s="225">
        <f t="shared" si="1"/>
        <v>0.44263166666666665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7.535201666666667</v>
      </c>
      <c r="G83" s="224">
        <f>SUM(G84:G86)</f>
        <v>7.535201666666667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7.535201666666667</v>
      </c>
      <c r="G85" s="225">
        <f>G30/20/30</f>
        <v>7.535201666666667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13.178835000000007</v>
      </c>
      <c r="G88" s="145"/>
      <c r="H88" s="228">
        <f>H89</f>
        <v>0</v>
      </c>
      <c r="I88" s="228">
        <f>I89+I90</f>
        <v>8.618548333333337</v>
      </c>
      <c r="J88" s="227">
        <f>J89+J90+J91</f>
        <v>4.56028666666667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8.618548333333337</v>
      </c>
      <c r="G89" s="145"/>
      <c r="H89" s="225"/>
      <c r="I89" s="225">
        <f>G73-G93-G120</f>
        <v>8.618548333333337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4.56028666666667</v>
      </c>
      <c r="G91" s="145"/>
      <c r="H91" s="145"/>
      <c r="I91" s="145"/>
      <c r="J91" s="226">
        <f>I89+I77+I78+I79+I80+I81-I93-I120</f>
        <v>4.56028666666667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21.765395</v>
      </c>
      <c r="G93" s="228">
        <f>SUM(G94,G100,G108,G111,G114)</f>
        <v>10.6185</v>
      </c>
      <c r="H93" s="228">
        <f>SUM(H94,H100,H108,H111,H114)</f>
        <v>0</v>
      </c>
      <c r="I93" s="228">
        <f>SUM(I94,I100,I108,I111,I114)</f>
        <v>6.586608333333334</v>
      </c>
      <c r="J93" s="227">
        <f>SUM(J94,J100,J108,J111,J114)</f>
        <v>4.560286666666666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16.399728333333332</v>
      </c>
      <c r="G94" s="224">
        <f>SUM(G95:G99)</f>
        <v>7.059961666666666</v>
      </c>
      <c r="H94" s="224">
        <f>SUM(H95:H99)</f>
        <v>0</v>
      </c>
      <c r="I94" s="224">
        <f>SUM(I95:I99)</f>
        <v>4.77948</v>
      </c>
      <c r="J94" s="227">
        <f>SUM(J95:J99)</f>
        <v>4.560286666666666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15.630803333333333</v>
      </c>
      <c r="G96" s="225">
        <f>G41/20/30</f>
        <v>6.983616666666666</v>
      </c>
      <c r="H96" s="225">
        <f aca="true" t="shared" si="2" ref="H96:J97">H41/20/30</f>
        <v>0</v>
      </c>
      <c r="I96" s="225">
        <f t="shared" si="2"/>
        <v>4.297575</v>
      </c>
      <c r="J96" s="225">
        <f t="shared" si="2"/>
        <v>4.349611666666666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0.6925800000000001</v>
      </c>
      <c r="G97" s="225">
        <f>G42/20/30</f>
        <v>0</v>
      </c>
      <c r="H97" s="225">
        <f t="shared" si="2"/>
        <v>0</v>
      </c>
      <c r="I97" s="225">
        <f t="shared" si="2"/>
        <v>0.4819050000000001</v>
      </c>
      <c r="J97" s="225">
        <f t="shared" si="2"/>
        <v>0.210675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0.07634500000000001</v>
      </c>
      <c r="G98" s="225">
        <f>G43/20/30</f>
        <v>0.07634500000000001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5.365666666666667</v>
      </c>
      <c r="G100" s="224">
        <f>SUM(G101:G107)</f>
        <v>3.5585383333333334</v>
      </c>
      <c r="H100" s="224">
        <f>SUM(H101:H107)</f>
        <v>0</v>
      </c>
      <c r="I100" s="224">
        <f>SUM(I101:I107)</f>
        <v>1.8071283333333334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3.991285</v>
      </c>
      <c r="G102" s="225">
        <f aca="true" t="shared" si="3" ref="G102:J106">G47/20/30</f>
        <v>3.5585383333333334</v>
      </c>
      <c r="H102" s="225">
        <f t="shared" si="3"/>
        <v>0</v>
      </c>
      <c r="I102" s="225">
        <f t="shared" si="3"/>
        <v>0.4327466666666667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0.034985</v>
      </c>
      <c r="G103" s="225">
        <f t="shared" si="3"/>
        <v>0</v>
      </c>
      <c r="H103" s="225">
        <f t="shared" si="3"/>
        <v>0</v>
      </c>
      <c r="I103" s="225">
        <f t="shared" si="3"/>
        <v>0.034985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0.99549</v>
      </c>
      <c r="G104" s="225">
        <f t="shared" si="3"/>
        <v>0</v>
      </c>
      <c r="H104" s="225">
        <f t="shared" si="3"/>
        <v>0</v>
      </c>
      <c r="I104" s="225">
        <f t="shared" si="3"/>
        <v>0.99549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0.1463066666666667</v>
      </c>
      <c r="G105" s="225">
        <f t="shared" si="3"/>
        <v>0</v>
      </c>
      <c r="H105" s="225">
        <f t="shared" si="3"/>
        <v>0</v>
      </c>
      <c r="I105" s="225">
        <f t="shared" si="3"/>
        <v>0.1463066666666667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0.1976</v>
      </c>
      <c r="G106" s="225">
        <f t="shared" si="3"/>
        <v>0</v>
      </c>
      <c r="H106" s="225">
        <f t="shared" si="3"/>
        <v>0</v>
      </c>
      <c r="I106" s="225">
        <f t="shared" si="3"/>
        <v>0.1976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13.178835000000007</v>
      </c>
      <c r="G117" s="228">
        <f>SUM(G89:J89)</f>
        <v>8.618548333333337</v>
      </c>
      <c r="H117" s="228">
        <f>SUM(G90:J90)</f>
        <v>0</v>
      </c>
      <c r="I117" s="228">
        <f>SUM(G91:J91)</f>
        <v>4.56028666666667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0.5733733333333333</v>
      </c>
      <c r="G120" s="228">
        <f>SUM(G121:G122)</f>
        <v>0.3965866666666667</v>
      </c>
      <c r="H120" s="228">
        <f>SUM(H121:H122)</f>
        <v>0</v>
      </c>
      <c r="I120" s="228">
        <f>SUM(I121:I122)</f>
        <v>0.17678666666666665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0.5733733333333333</v>
      </c>
      <c r="G122" s="225">
        <f>G67/20/30</f>
        <v>0.3965866666666667</v>
      </c>
      <c r="H122" s="225">
        <f>H67/20/30</f>
        <v>0</v>
      </c>
      <c r="I122" s="225">
        <f>I67/20/30</f>
        <v>0.17678666666666665</v>
      </c>
      <c r="J122" s="225">
        <f>J67/20/30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1.0547118733938987E-15</v>
      </c>
      <c r="G126" s="234">
        <f>G73-G93-G117-G118-G120+G124-G125</f>
        <v>-7.216449660063518E-16</v>
      </c>
      <c r="H126" s="234">
        <f>H73+H88-H93-H117-H118-H120+H124-H125</f>
        <v>0</v>
      </c>
      <c r="I126" s="234">
        <f>I73+I88-I93-I117-I118-I120+I124-I125</f>
        <v>-1.7763568394002505E-15</v>
      </c>
      <c r="J126" s="235">
        <f>J73+J88-J93-J118-J120+J124-J125</f>
        <v>3.552713678800501E-15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16.399728333333332</v>
      </c>
      <c r="G128" s="225">
        <f>G94</f>
        <v>7.059961666666666</v>
      </c>
      <c r="H128" s="225">
        <f>H94</f>
        <v>0</v>
      </c>
      <c r="I128" s="225">
        <f>I94</f>
        <v>4.77948</v>
      </c>
      <c r="J128" s="225">
        <f>J94</f>
        <v>4.560286666666666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15915.89259508</v>
      </c>
      <c r="G131" s="237">
        <f>SUM(G132,G138,G141)</f>
        <v>6275.47284619</v>
      </c>
      <c r="H131" s="237">
        <f>SUM(H132,H138,H141)</f>
        <v>0</v>
      </c>
      <c r="I131" s="237">
        <f>SUM(I132,I138,I141)</f>
        <v>7247.93747334</v>
      </c>
      <c r="J131" s="238">
        <f>SUM(J132,J138,J141)</f>
        <v>2392.48227555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15915.89259508</v>
      </c>
      <c r="G132" s="228">
        <f>SUM(G133:G137)</f>
        <v>6275.47284619</v>
      </c>
      <c r="H132" s="228">
        <f>SUM(H133:H137)</f>
        <v>0</v>
      </c>
      <c r="I132" s="228">
        <f>SUM(I133:I137)</f>
        <v>7247.93747334</v>
      </c>
      <c r="J132" s="227">
        <f>SUM(J133:J137)</f>
        <v>2392.48227555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15141.48761598</v>
      </c>
      <c r="G134" s="225">
        <v>6207.611149900001</v>
      </c>
      <c r="H134" s="225"/>
      <c r="I134" s="225">
        <v>6594.90878948</v>
      </c>
      <c r="J134" s="225">
        <v>2338.9676766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706.54328281</v>
      </c>
      <c r="G135" s="225"/>
      <c r="H135" s="225"/>
      <c r="I135" s="225">
        <v>653.02868386</v>
      </c>
      <c r="J135" s="226">
        <v>53.51459895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67.86169629000001</v>
      </c>
      <c r="G136" s="225">
        <v>67.86169629000001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6511.648549440001</v>
      </c>
      <c r="G145" s="224">
        <f>SUM(G146:G148)</f>
        <v>6320.318360800001</v>
      </c>
      <c r="H145" s="224">
        <f>SUM(H146:H148)</f>
        <v>0</v>
      </c>
      <c r="I145" s="224">
        <f>SUM(I146:I148)</f>
        <v>191.33018864</v>
      </c>
      <c r="J145" s="227">
        <f>SUM(J146:J148)</f>
        <v>0</v>
      </c>
      <c r="K145" s="149"/>
    </row>
    <row r="146" spans="1:11" s="172" customFormat="1" ht="2.25" customHeight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8" t="s">
        <v>823</v>
      </c>
      <c r="D147" s="111" t="s">
        <v>166</v>
      </c>
      <c r="E147" s="153" t="s">
        <v>782</v>
      </c>
      <c r="F147" s="224">
        <f>SUM(G147:J147)</f>
        <v>6511.648549440001</v>
      </c>
      <c r="G147" s="225">
        <v>6320.318360800001</v>
      </c>
      <c r="H147" s="225"/>
      <c r="I147" s="225">
        <v>191.33018864</v>
      </c>
      <c r="J147" s="226"/>
      <c r="K147" s="149"/>
    </row>
    <row r="148" spans="1:11" s="172" customFormat="1" ht="15" customHeight="1" thickBot="1">
      <c r="A148" s="129"/>
      <c r="B148" s="129"/>
      <c r="C148" s="148"/>
      <c r="D148" s="176"/>
      <c r="E148" s="146" t="s">
        <v>237</v>
      </c>
      <c r="F148" s="177"/>
      <c r="G148" s="177"/>
      <c r="H148" s="177"/>
      <c r="I148" s="177"/>
      <c r="J148" s="178"/>
      <c r="K148" s="149"/>
    </row>
    <row r="149" spans="1:11" ht="18" customHeight="1" thickBot="1">
      <c r="A149" s="128"/>
      <c r="B149" s="168"/>
      <c r="C149" s="148"/>
      <c r="D149" s="275" t="s">
        <v>209</v>
      </c>
      <c r="E149" s="276"/>
      <c r="F149" s="276"/>
      <c r="G149" s="276"/>
      <c r="H149" s="276"/>
      <c r="I149" s="276"/>
      <c r="J149" s="277"/>
      <c r="K149" s="149"/>
    </row>
    <row r="150" spans="3:11" ht="30" customHeight="1">
      <c r="C150" s="148"/>
      <c r="D150" s="134" t="s">
        <v>138</v>
      </c>
      <c r="E150" s="182" t="s">
        <v>184</v>
      </c>
      <c r="F150" s="222">
        <f>SUM(G150:J150)</f>
        <v>15915.89259508</v>
      </c>
      <c r="G150" s="221">
        <f>SUM(G151,G157,G160)</f>
        <v>6275.47284619</v>
      </c>
      <c r="H150" s="221">
        <f>SUM(H151,H157,H160)</f>
        <v>0</v>
      </c>
      <c r="I150" s="221">
        <f>SUM(I151,I157,I160)</f>
        <v>7247.93747334</v>
      </c>
      <c r="J150" s="223">
        <f>SUM(J151,J157,J160)</f>
        <v>2392.48227555</v>
      </c>
      <c r="K150" s="149"/>
    </row>
    <row r="151" spans="3:11" ht="24" customHeight="1">
      <c r="C151" s="148"/>
      <c r="D151" s="111" t="s">
        <v>166</v>
      </c>
      <c r="E151" s="175" t="s">
        <v>206</v>
      </c>
      <c r="F151" s="228">
        <f>SUM(G151:J151)</f>
        <v>15915.89259508</v>
      </c>
      <c r="G151" s="228">
        <f>SUM(G152:G156)</f>
        <v>6275.47284619</v>
      </c>
      <c r="H151" s="228">
        <f>SUM(H152:H156)</f>
        <v>0</v>
      </c>
      <c r="I151" s="228">
        <f>SUM(I152:I156)</f>
        <v>7247.93747334</v>
      </c>
      <c r="J151" s="227">
        <f>SUM(J152:J156)</f>
        <v>2392.48227555</v>
      </c>
      <c r="K151" s="149"/>
    </row>
    <row r="152" spans="1:11" s="172" customFormat="1" ht="15" customHeight="1" hidden="1">
      <c r="A152" s="147"/>
      <c r="B152" s="129"/>
      <c r="C152" s="148"/>
      <c r="D152" s="154" t="s">
        <v>211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837</v>
      </c>
      <c r="E153" s="220" t="str">
        <f>IF('46 - передача'!$E$134="","",'46 - передача'!$E$134)</f>
        <v>АО "Газпром энергосбыт Тюмень"</v>
      </c>
      <c r="F153" s="224">
        <f>SUM(G153:J153)</f>
        <v>15141.48761598</v>
      </c>
      <c r="G153" s="225">
        <f>G134</f>
        <v>6207.611149900001</v>
      </c>
      <c r="H153" s="225">
        <f aca="true" t="shared" si="5" ref="H153:J154">H134</f>
        <v>0</v>
      </c>
      <c r="I153" s="225">
        <f t="shared" si="5"/>
        <v>6594.90878948</v>
      </c>
      <c r="J153" s="225">
        <f t="shared" si="5"/>
        <v>2338.9676766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838</v>
      </c>
      <c r="E154" s="220" t="str">
        <f>IF('46 - передача'!$E$135="","",'46 - передача'!$E$135)</f>
        <v>АО "Энергосбытовая компания "Восток"</v>
      </c>
      <c r="F154" s="224">
        <f>SUM(G154:J154)</f>
        <v>706.54328281</v>
      </c>
      <c r="G154" s="225">
        <f>G135</f>
        <v>0</v>
      </c>
      <c r="H154" s="225">
        <f>H135</f>
        <v>0</v>
      </c>
      <c r="I154" s="225">
        <f t="shared" si="5"/>
        <v>653.02868386</v>
      </c>
      <c r="J154" s="225">
        <f t="shared" si="5"/>
        <v>53.51459895</v>
      </c>
      <c r="K154" s="149"/>
    </row>
    <row r="155" spans="1:11" s="172" customFormat="1" ht="15" customHeight="1">
      <c r="A155" s="147"/>
      <c r="B155" s="129"/>
      <c r="C155" s="219" t="s">
        <v>823</v>
      </c>
      <c r="D155" s="111" t="s">
        <v>841</v>
      </c>
      <c r="E155" s="220" t="str">
        <f>IF('46 - передача'!$E$136="","",'46 - передача'!$E$136)</f>
        <v>ООО "Энергокомплекс"</v>
      </c>
      <c r="F155" s="224">
        <f>SUM(G155:J155)</f>
        <v>67.86169629000001</v>
      </c>
      <c r="G155" s="225">
        <f>G136</f>
        <v>67.86169629000001</v>
      </c>
      <c r="H155" s="225">
        <f>H136</f>
        <v>0</v>
      </c>
      <c r="I155" s="225">
        <f>I136</f>
        <v>0</v>
      </c>
      <c r="J155" s="225">
        <f>J136</f>
        <v>0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28">
        <f>SUM(G157:J157)</f>
        <v>0</v>
      </c>
      <c r="G157" s="228">
        <f>SUM(G158:G159)</f>
        <v>0</v>
      </c>
      <c r="H157" s="228">
        <f>SUM(H158:H159)</f>
        <v>0</v>
      </c>
      <c r="I157" s="228">
        <f>SUM(I158:I159)</f>
        <v>0</v>
      </c>
      <c r="J157" s="227">
        <f>SUM(J158:J159)</f>
        <v>0</v>
      </c>
      <c r="K157" s="149"/>
    </row>
    <row r="158" spans="1:11" s="172" customFormat="1" ht="15" customHeight="1" hidden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28">
        <f>SUM(G160:J160)</f>
        <v>0</v>
      </c>
      <c r="G160" s="228">
        <f>SUM(G161:G162)</f>
        <v>0</v>
      </c>
      <c r="H160" s="228">
        <f>SUM(H161:H162)</f>
        <v>0</v>
      </c>
      <c r="I160" s="228">
        <f>SUM(I161:I162)</f>
        <v>0</v>
      </c>
      <c r="J160" s="227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15.75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.75" customHeight="1">
      <c r="C164" s="148"/>
      <c r="D164" s="111" t="s">
        <v>137</v>
      </c>
      <c r="E164" s="144" t="s">
        <v>202</v>
      </c>
      <c r="F164" s="228">
        <f>SUM(G164:J164)</f>
        <v>6511.648549440001</v>
      </c>
      <c r="G164" s="228">
        <f>SUM(G165:G167)</f>
        <v>6320.318360800001</v>
      </c>
      <c r="H164" s="228">
        <f>SUM(H165:H167)</f>
        <v>0</v>
      </c>
      <c r="I164" s="228">
        <f>SUM(I165:I167)</f>
        <v>191.33018864</v>
      </c>
      <c r="J164" s="227">
        <f>SUM(J165:J167)</f>
        <v>0</v>
      </c>
      <c r="K164" s="149"/>
    </row>
    <row r="165" spans="1:11" s="172" customFormat="1" ht="18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19" t="s">
        <v>823</v>
      </c>
      <c r="D166" s="111" t="s">
        <v>169</v>
      </c>
      <c r="E166" s="220" t="str">
        <f>IF('46 - передача'!$E$147="","",'46 - передача'!$E$147)</f>
        <v>АО "Россети Тюмень"</v>
      </c>
      <c r="F166" s="224">
        <f>SUM(G166:J166)</f>
        <v>6511.648549440001</v>
      </c>
      <c r="G166" s="225">
        <f>G147</f>
        <v>6320.318360800001</v>
      </c>
      <c r="H166" s="225">
        <f>H147</f>
        <v>0</v>
      </c>
      <c r="I166" s="225">
        <f>I147</f>
        <v>191.33018864</v>
      </c>
      <c r="J166" s="226"/>
      <c r="K166" s="149"/>
    </row>
    <row r="167" spans="3:11" ht="2.2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4:J144"/>
    <mergeCell ref="D149:J149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8:J129 J119 G118:J118 G121:J122 G124:J125 J123 G19:J19 G32:J32 H34:J34 J36:J37 I35:J35 J64 J68 G74:J74 G63:J63 G66:J67 G69:J70 G87:J87 J92 G88 G89:J91 G22:J26 G77:J81 G30:J30 G85:J85 G134:J136 G41:J43 G47:J51 G102:J106 G96:J98 G153:J155 G147:J147 G166:J166">
      <formula1>-999999999999999000000000</formula1>
      <formula2>9.99999999999999E+23</formula2>
    </dataValidation>
    <dataValidation type="decimal" allowBlank="1" showInputMessage="1" showErrorMessage="1" sqref="G163:I163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 E147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  <hyperlink ref="C147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2020-11-18T05:09:16Z</cp:lastPrinted>
  <dcterms:created xsi:type="dcterms:W3CDTF">2009-01-25T23:42:29Z</dcterms:created>
  <dcterms:modified xsi:type="dcterms:W3CDTF">2020-12-17T10:25:02Z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